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/>
  </bookViews>
  <sheets>
    <sheet name="Men's Basketball" sheetId="1" r:id="rId1"/>
    <sheet name="Women's Basketball" sheetId="2" r:id="rId2"/>
    <sheet name="Gymnastics" sheetId="3" r:id="rId3"/>
    <sheet name="Volleyball" sheetId="4" r:id="rId4"/>
  </sheets>
  <calcPr calcId="145621"/>
</workbook>
</file>

<file path=xl/calcChain.xml><?xml version="1.0" encoding="utf-8"?>
<calcChain xmlns="http://schemas.openxmlformats.org/spreadsheetml/2006/main">
  <c r="H12" i="1" l="1"/>
  <c r="H11" i="1"/>
  <c r="B10" i="3" l="1"/>
  <c r="H5" i="3"/>
  <c r="J4" i="3"/>
  <c r="D10" i="3"/>
  <c r="B9" i="3"/>
  <c r="D9" i="3" s="1"/>
  <c r="B8" i="3"/>
  <c r="D8" i="3" s="1"/>
  <c r="D7" i="3"/>
  <c r="E7" i="3" s="1"/>
  <c r="H3" i="3"/>
  <c r="J3" i="3" s="1"/>
  <c r="E14" i="2"/>
  <c r="E13" i="2"/>
  <c r="E12" i="2"/>
  <c r="E11" i="2"/>
  <c r="E10" i="2"/>
  <c r="E9" i="2"/>
  <c r="E8" i="2"/>
  <c r="E7" i="2"/>
  <c r="E6" i="2"/>
  <c r="E5" i="2"/>
  <c r="E4" i="2"/>
  <c r="E3" i="2"/>
  <c r="E2" i="2"/>
  <c r="J8" i="2"/>
  <c r="J7" i="2"/>
  <c r="J6" i="2"/>
  <c r="J4" i="2"/>
  <c r="J3" i="2"/>
  <c r="H7" i="2"/>
  <c r="H6" i="2"/>
  <c r="H4" i="2"/>
  <c r="H3" i="2"/>
  <c r="H8" i="2"/>
  <c r="D16" i="2"/>
  <c r="D17" i="2"/>
  <c r="D19" i="2"/>
  <c r="D18" i="2"/>
  <c r="B19" i="2"/>
  <c r="B18" i="2"/>
  <c r="B17" i="2"/>
  <c r="B16" i="2"/>
  <c r="E15" i="2"/>
  <c r="D15" i="2"/>
  <c r="J9" i="4"/>
  <c r="J8" i="4"/>
  <c r="B14" i="4"/>
  <c r="D14" i="4" s="1"/>
  <c r="B15" i="4"/>
  <c r="D15" i="4" s="1"/>
  <c r="H5" i="4"/>
  <c r="J5" i="4" s="1"/>
  <c r="H6" i="4"/>
  <c r="J6" i="4" s="1"/>
  <c r="J3" i="4"/>
  <c r="H7" i="4"/>
  <c r="B16" i="4"/>
  <c r="D16" i="4" s="1"/>
  <c r="E12" i="4"/>
  <c r="E11" i="4"/>
  <c r="E10" i="4"/>
  <c r="E9" i="4"/>
  <c r="E8" i="4"/>
  <c r="E7" i="4"/>
  <c r="E6" i="4"/>
  <c r="E5" i="4"/>
  <c r="E4" i="4"/>
  <c r="E3" i="4"/>
  <c r="E2" i="4"/>
  <c r="D13" i="4"/>
  <c r="E13" i="4" s="1"/>
  <c r="H9" i="2" l="1"/>
  <c r="H3" i="1"/>
  <c r="H9" i="1"/>
  <c r="H4" i="1"/>
  <c r="J7" i="1"/>
  <c r="J8" i="1"/>
  <c r="J6" i="1"/>
  <c r="H8" i="1"/>
  <c r="H7" i="1"/>
  <c r="H6" i="1"/>
  <c r="J4" i="1" l="1"/>
  <c r="J3" i="1"/>
  <c r="B20" i="1"/>
  <c r="D20" i="1" s="1"/>
  <c r="B21" i="1"/>
  <c r="D21" i="1" s="1"/>
  <c r="B19" i="1"/>
  <c r="D19" i="1" s="1"/>
  <c r="B18" i="1"/>
  <c r="D18" i="1" s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7" i="1"/>
  <c r="E17" i="1" s="1"/>
</calcChain>
</file>

<file path=xl/sharedStrings.xml><?xml version="1.0" encoding="utf-8"?>
<sst xmlns="http://schemas.openxmlformats.org/spreadsheetml/2006/main" count="149" uniqueCount="61">
  <si>
    <t>Opponet</t>
  </si>
  <si>
    <t>Date</t>
  </si>
  <si>
    <t>Time</t>
  </si>
  <si>
    <t>Christmas Break was Dec. 19th- Jan 10th</t>
  </si>
  <si>
    <t>New Orleans</t>
  </si>
  <si>
    <t>Cincy</t>
  </si>
  <si>
    <t>Urbana</t>
  </si>
  <si>
    <t>UMBC</t>
  </si>
  <si>
    <t>Drake</t>
  </si>
  <si>
    <t>Oakland City</t>
  </si>
  <si>
    <t>Miami</t>
  </si>
  <si>
    <t>CMU</t>
  </si>
  <si>
    <t>Toledo</t>
  </si>
  <si>
    <t>Ball St.</t>
  </si>
  <si>
    <t>Kent St.</t>
  </si>
  <si>
    <t>Akron</t>
  </si>
  <si>
    <t>WMU</t>
  </si>
  <si>
    <t>Ohio</t>
  </si>
  <si>
    <t>Buffalo</t>
  </si>
  <si>
    <t>Attendance</t>
  </si>
  <si>
    <t>TOTALS</t>
  </si>
  <si>
    <t>AVG GAME</t>
  </si>
  <si>
    <t>15 Total Home Games</t>
  </si>
  <si>
    <t>Conference</t>
  </si>
  <si>
    <t>Non-Conference</t>
  </si>
  <si>
    <t>Avg. Game</t>
  </si>
  <si>
    <t>Avg. Attendance w/o Break</t>
  </si>
  <si>
    <t>Christmas Break Attendance</t>
  </si>
  <si>
    <t>Day-by-Day Breakdown</t>
  </si>
  <si>
    <t>Tuesday</t>
  </si>
  <si>
    <t>Wednesday</t>
  </si>
  <si>
    <t>Weekend</t>
  </si>
  <si>
    <t>Friday</t>
  </si>
  <si>
    <t>Saturday</t>
  </si>
  <si>
    <t>Sunday</t>
  </si>
  <si>
    <t>Weekday</t>
  </si>
  <si>
    <t>Avg. Attendance</t>
  </si>
  <si>
    <t># of games</t>
  </si>
  <si>
    <t>Wright St.</t>
  </si>
  <si>
    <t>Loyola</t>
  </si>
  <si>
    <t>IPFW</t>
  </si>
  <si>
    <t>EMU</t>
  </si>
  <si>
    <t xml:space="preserve">Miami </t>
  </si>
  <si>
    <t>NIU</t>
  </si>
  <si>
    <t>Thursday</t>
  </si>
  <si>
    <t>Illinois St.</t>
  </si>
  <si>
    <t>Bradley</t>
  </si>
  <si>
    <t>Evansville</t>
  </si>
  <si>
    <t>South Dakota St</t>
  </si>
  <si>
    <t>Ball St</t>
  </si>
  <si>
    <t>Kent St</t>
  </si>
  <si>
    <t xml:space="preserve">Toledo </t>
  </si>
  <si>
    <t>13 Total Home Games</t>
  </si>
  <si>
    <t>Monday</t>
  </si>
  <si>
    <t>Alaska-Anchorage</t>
  </si>
  <si>
    <t>EMU/SEMO</t>
  </si>
  <si>
    <t>Denver</t>
  </si>
  <si>
    <t>N/A</t>
  </si>
  <si>
    <t>5 Total Home Games</t>
  </si>
  <si>
    <t>Weekday Avg.</t>
  </si>
  <si>
    <t>Weekend Avg.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</si>
</sst>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164" fontId="2" fillId="0" borderId="2" xfId="1" applyNumberFormat="1" applyBorder="1"/>
    <xf numFmtId="20" fontId="0" fillId="0" borderId="2" xfId="0" applyNumberFormat="1" applyBorder="1"/>
    <xf numFmtId="1" fontId="0" fillId="0" borderId="2" xfId="0" applyNumberFormat="1" applyBorder="1"/>
    <xf numFmtId="0" fontId="3" fillId="3" borderId="2" xfId="3" applyBorder="1"/>
    <xf numFmtId="1" fontId="0" fillId="0" borderId="0" xfId="0" applyNumberFormat="1"/>
    <xf numFmtId="164" fontId="0" fillId="0" borderId="0" xfId="0" applyNumberFormat="1" applyFill="1" applyBorder="1"/>
    <xf numFmtId="0" fontId="0" fillId="0" borderId="2" xfId="0" applyFill="1" applyBorder="1"/>
    <xf numFmtId="2" fontId="0" fillId="0" borderId="2" xfId="0" applyNumberFormat="1" applyBorder="1"/>
    <xf numFmtId="0" fontId="0" fillId="0" borderId="2" xfId="0" applyNumberFormat="1" applyBorder="1"/>
    <xf numFmtId="165" fontId="0" fillId="0" borderId="2" xfId="0" applyNumberFormat="1" applyBorder="1"/>
    <xf numFmtId="166" fontId="0" fillId="0" borderId="0" xfId="0" applyNumberFormat="1"/>
    <xf numFmtId="0" fontId="4" fillId="0" borderId="0" xfId="0" applyFont="1" applyAlignment="1">
      <alignment vertical="center"/>
    </xf>
    <xf numFmtId="0" fontId="0" fillId="2" borderId="2" xfId="2" applyFont="1" applyBorder="1" applyAlignment="1">
      <alignment horizontal="center"/>
    </xf>
    <xf numFmtId="3" fontId="0" fillId="0" borderId="0" xfId="0" applyNumberFormat="1"/>
  </cellXfs>
  <cellStyles count="4">
    <cellStyle name="Accent6" xfId="3" builtinId="49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E1" workbookViewId="0">
      <selection activeCell="H13" sqref="H13"/>
    </sheetView>
  </sheetViews>
  <sheetFormatPr defaultRowHeight="15" x14ac:dyDescent="0.25"/>
  <cols>
    <col min="1" max="1" width="36.7109375" bestFit="1" customWidth="1"/>
    <col min="3" max="3" width="12.42578125" bestFit="1" customWidth="1"/>
    <col min="4" max="4" width="11.28515625" bestFit="1" customWidth="1"/>
    <col min="5" max="5" width="12" bestFit="1" customWidth="1"/>
    <col min="7" max="7" width="22" bestFit="1" customWidth="1"/>
    <col min="8" max="8" width="11.28515625" bestFit="1" customWidth="1"/>
    <col min="9" max="9" width="10.42578125" bestFit="1" customWidth="1"/>
    <col min="10" max="10" width="15.7109375" bestFit="1" customWidth="1"/>
    <col min="11" max="11" width="11.28515625" bestFit="1" customWidth="1"/>
    <col min="12" max="12" width="10.5703125" bestFit="1" customWidth="1"/>
  </cols>
  <sheetData>
    <row r="1" spans="1:10" x14ac:dyDescent="0.25">
      <c r="A1" s="3" t="s">
        <v>1</v>
      </c>
      <c r="B1" s="3" t="s">
        <v>2</v>
      </c>
      <c r="C1" s="3" t="s">
        <v>0</v>
      </c>
      <c r="D1" s="3" t="s">
        <v>19</v>
      </c>
      <c r="E1" s="3" t="s">
        <v>21</v>
      </c>
      <c r="G1" s="3" t="s">
        <v>28</v>
      </c>
      <c r="H1" s="3" t="s">
        <v>19</v>
      </c>
      <c r="I1" s="11" t="s">
        <v>37</v>
      </c>
      <c r="J1" s="3" t="s">
        <v>36</v>
      </c>
    </row>
    <row r="2" spans="1:10" x14ac:dyDescent="0.25">
      <c r="A2" s="4">
        <v>42322</v>
      </c>
      <c r="B2" s="3">
        <v>2</v>
      </c>
      <c r="C2" s="3" t="s">
        <v>4</v>
      </c>
      <c r="D2" s="3">
        <v>1592</v>
      </c>
      <c r="E2" s="3">
        <f>D2/1</f>
        <v>1592</v>
      </c>
      <c r="G2" s="17" t="s">
        <v>35</v>
      </c>
      <c r="H2" s="17"/>
      <c r="I2" s="17"/>
      <c r="J2" s="17"/>
    </row>
    <row r="3" spans="1:10" x14ac:dyDescent="0.25">
      <c r="A3" s="4">
        <v>42326</v>
      </c>
      <c r="B3" s="3">
        <v>7</v>
      </c>
      <c r="C3" s="3" t="s">
        <v>5</v>
      </c>
      <c r="D3" s="3">
        <v>3411</v>
      </c>
      <c r="E3" s="3">
        <f>SUM($D$2:D3)/2</f>
        <v>2501.5</v>
      </c>
      <c r="G3" s="3" t="s">
        <v>29</v>
      </c>
      <c r="H3" s="3">
        <f>D10+D12+D13+D15</f>
        <v>9783</v>
      </c>
      <c r="I3" s="3">
        <v>4</v>
      </c>
      <c r="J3" s="3">
        <f>H3/I3</f>
        <v>2445.75</v>
      </c>
    </row>
    <row r="4" spans="1:10" x14ac:dyDescent="0.25">
      <c r="A4" s="4">
        <v>42337</v>
      </c>
      <c r="B4" s="3">
        <v>2</v>
      </c>
      <c r="C4" s="3" t="s">
        <v>6</v>
      </c>
      <c r="D4" s="3">
        <v>1450</v>
      </c>
      <c r="E4" s="3">
        <f>SUM($D$2:D4)/3</f>
        <v>2151</v>
      </c>
      <c r="G4" s="3" t="s">
        <v>30</v>
      </c>
      <c r="H4" s="3">
        <f>D3+D5+D8</f>
        <v>7041</v>
      </c>
      <c r="I4" s="3">
        <v>3</v>
      </c>
      <c r="J4" s="3">
        <f>H4/I4</f>
        <v>2347</v>
      </c>
    </row>
    <row r="5" spans="1:10" x14ac:dyDescent="0.25">
      <c r="A5" s="4">
        <v>42340</v>
      </c>
      <c r="B5" s="3">
        <v>8</v>
      </c>
      <c r="C5" s="3" t="s">
        <v>7</v>
      </c>
      <c r="D5" s="3">
        <v>2019</v>
      </c>
      <c r="E5" s="3">
        <f>SUM($D$2:D5)/4</f>
        <v>2118</v>
      </c>
      <c r="G5" s="17" t="s">
        <v>31</v>
      </c>
      <c r="H5" s="17"/>
      <c r="I5" s="17"/>
      <c r="J5" s="17"/>
    </row>
    <row r="6" spans="1:10" x14ac:dyDescent="0.25">
      <c r="A6" s="4">
        <v>42343</v>
      </c>
      <c r="B6" s="3">
        <v>4</v>
      </c>
      <c r="C6" s="3" t="s">
        <v>8</v>
      </c>
      <c r="D6" s="3">
        <v>1446</v>
      </c>
      <c r="E6" s="3">
        <f>SUM($D$2:D6)/5</f>
        <v>1983.6</v>
      </c>
      <c r="G6" s="3" t="s">
        <v>32</v>
      </c>
      <c r="H6" s="3">
        <f>D16</f>
        <v>2189</v>
      </c>
      <c r="I6" s="3">
        <v>1</v>
      </c>
      <c r="J6" s="3">
        <f>H6/I6</f>
        <v>2189</v>
      </c>
    </row>
    <row r="7" spans="1:10" x14ac:dyDescent="0.25">
      <c r="A7" s="5">
        <v>42371</v>
      </c>
      <c r="B7" s="3">
        <v>4</v>
      </c>
      <c r="C7" s="3" t="s">
        <v>9</v>
      </c>
      <c r="D7" s="3">
        <v>1916</v>
      </c>
      <c r="E7" s="3">
        <f>SUM($D$2:D7)/6</f>
        <v>1972.3333333333333</v>
      </c>
      <c r="G7" s="3" t="s">
        <v>33</v>
      </c>
      <c r="H7" s="3">
        <f>D2+D6+D7+D9+D11+D14</f>
        <v>13465</v>
      </c>
      <c r="I7" s="3">
        <v>6</v>
      </c>
      <c r="J7" s="12">
        <f>H7/I7</f>
        <v>2244.1666666666665</v>
      </c>
    </row>
    <row r="8" spans="1:10" x14ac:dyDescent="0.25">
      <c r="A8" s="5">
        <v>42375</v>
      </c>
      <c r="B8" s="3">
        <v>7</v>
      </c>
      <c r="C8" s="8" t="s">
        <v>10</v>
      </c>
      <c r="D8" s="3">
        <v>1611</v>
      </c>
      <c r="E8" s="3">
        <f>SUM($D$2:D8)/7</f>
        <v>1920.7142857142858</v>
      </c>
      <c r="G8" s="3" t="s">
        <v>34</v>
      </c>
      <c r="H8" s="3">
        <f>D4</f>
        <v>1450</v>
      </c>
      <c r="I8" s="3">
        <v>1</v>
      </c>
      <c r="J8" s="3">
        <f>H8/I8</f>
        <v>1450</v>
      </c>
    </row>
    <row r="9" spans="1:10" x14ac:dyDescent="0.25">
      <c r="A9" s="5">
        <v>42378</v>
      </c>
      <c r="B9" s="3">
        <v>2</v>
      </c>
      <c r="C9" s="8" t="s">
        <v>11</v>
      </c>
      <c r="D9" s="3">
        <v>2432</v>
      </c>
      <c r="E9" s="3">
        <f>SUM($D$2:D9)/8</f>
        <v>1984.625</v>
      </c>
      <c r="H9">
        <f>H8+H7+H6+H4+H3</f>
        <v>33928</v>
      </c>
    </row>
    <row r="10" spans="1:10" x14ac:dyDescent="0.25">
      <c r="A10" s="4">
        <v>42388</v>
      </c>
      <c r="B10" s="3">
        <v>7</v>
      </c>
      <c r="C10" s="8" t="s">
        <v>12</v>
      </c>
      <c r="D10" s="3">
        <v>3304</v>
      </c>
      <c r="E10" s="3">
        <f>SUM($D$2:D10)/9</f>
        <v>2131.2222222222222</v>
      </c>
    </row>
    <row r="11" spans="1:10" x14ac:dyDescent="0.25">
      <c r="A11" s="4">
        <v>42392</v>
      </c>
      <c r="B11" s="6">
        <v>0.1875</v>
      </c>
      <c r="C11" s="8" t="s">
        <v>14</v>
      </c>
      <c r="D11" s="3">
        <v>3100</v>
      </c>
      <c r="E11" s="3">
        <f>SUM($D$2:D11)/10</f>
        <v>2228.1</v>
      </c>
      <c r="G11" t="s">
        <v>59</v>
      </c>
      <c r="H11">
        <f>SUM(H3:H4)/7</f>
        <v>2403.4285714285716</v>
      </c>
    </row>
    <row r="12" spans="1:10" x14ac:dyDescent="0.25">
      <c r="A12" s="4">
        <v>42402</v>
      </c>
      <c r="B12" s="3">
        <v>7</v>
      </c>
      <c r="C12" s="8" t="s">
        <v>13</v>
      </c>
      <c r="D12" s="3">
        <v>2593</v>
      </c>
      <c r="E12" s="3">
        <f>SUM($D$2:D12)/11</f>
        <v>2261.2727272727275</v>
      </c>
      <c r="G12" t="s">
        <v>60</v>
      </c>
      <c r="H12">
        <f>SUM(H6:H8)/8</f>
        <v>2138</v>
      </c>
    </row>
    <row r="13" spans="1:10" x14ac:dyDescent="0.25">
      <c r="A13" s="4">
        <v>42409</v>
      </c>
      <c r="B13" s="3">
        <v>7</v>
      </c>
      <c r="C13" s="8" t="s">
        <v>15</v>
      </c>
      <c r="D13" s="3">
        <v>1554</v>
      </c>
      <c r="E13" s="3">
        <f>SUM($D$2:D13)/12</f>
        <v>2202.3333333333335</v>
      </c>
    </row>
    <row r="14" spans="1:10" x14ac:dyDescent="0.25">
      <c r="A14" s="4">
        <v>42413</v>
      </c>
      <c r="B14" s="3">
        <v>2</v>
      </c>
      <c r="C14" s="8" t="s">
        <v>16</v>
      </c>
      <c r="D14" s="3">
        <v>2979</v>
      </c>
      <c r="E14" s="3">
        <f>SUM($D$2:D14)/13</f>
        <v>2262.0769230769229</v>
      </c>
    </row>
    <row r="15" spans="1:10" x14ac:dyDescent="0.25">
      <c r="A15" s="4">
        <v>42423</v>
      </c>
      <c r="B15" s="3">
        <v>7</v>
      </c>
      <c r="C15" s="8" t="s">
        <v>17</v>
      </c>
      <c r="D15" s="3">
        <v>2332</v>
      </c>
      <c r="E15" s="3">
        <f>SUM($D$2:D15)/14</f>
        <v>2267.0714285714284</v>
      </c>
    </row>
    <row r="16" spans="1:10" x14ac:dyDescent="0.25">
      <c r="A16" s="4">
        <v>42433</v>
      </c>
      <c r="B16" s="3">
        <v>7</v>
      </c>
      <c r="C16" s="8" t="s">
        <v>18</v>
      </c>
      <c r="D16" s="3">
        <v>2189</v>
      </c>
      <c r="E16" s="3">
        <f>SUM($D$2:D16)/15</f>
        <v>2261.8666666666668</v>
      </c>
    </row>
    <row r="17" spans="1:5" x14ac:dyDescent="0.25">
      <c r="A17" s="4" t="s">
        <v>22</v>
      </c>
      <c r="B17" s="3"/>
      <c r="C17" s="3" t="s">
        <v>20</v>
      </c>
      <c r="D17" s="3">
        <f>SUM(D2:D16)</f>
        <v>33928</v>
      </c>
      <c r="E17" s="7">
        <f>D17/15</f>
        <v>2261.8666666666668</v>
      </c>
    </row>
    <row r="18" spans="1:5" x14ac:dyDescent="0.25">
      <c r="A18" s="2" t="s">
        <v>23</v>
      </c>
      <c r="B18">
        <f>SUM(D2:D7)</f>
        <v>11834</v>
      </c>
      <c r="C18" t="s">
        <v>25</v>
      </c>
      <c r="D18" s="9">
        <f>B18/6</f>
        <v>1972.3333333333333</v>
      </c>
    </row>
    <row r="19" spans="1:5" x14ac:dyDescent="0.25">
      <c r="A19" t="s">
        <v>24</v>
      </c>
      <c r="B19">
        <f>SUM(D8:D16)</f>
        <v>22094</v>
      </c>
      <c r="C19" t="s">
        <v>25</v>
      </c>
      <c r="D19" s="9">
        <f>B19/9</f>
        <v>2454.8888888888887</v>
      </c>
    </row>
    <row r="20" spans="1:5" x14ac:dyDescent="0.25">
      <c r="A20" s="10" t="s">
        <v>26</v>
      </c>
      <c r="B20">
        <f>SUM(D2:D6)+SUM(D10:D16)</f>
        <v>27969</v>
      </c>
      <c r="C20" t="s">
        <v>25</v>
      </c>
      <c r="D20" s="9">
        <f>B20/12</f>
        <v>2330.75</v>
      </c>
    </row>
    <row r="21" spans="1:5" x14ac:dyDescent="0.25">
      <c r="A21" s="10" t="s">
        <v>27</v>
      </c>
      <c r="B21">
        <f>SUM(D7:D9)</f>
        <v>5959</v>
      </c>
      <c r="C21" t="s">
        <v>25</v>
      </c>
      <c r="D21" s="9">
        <f>B21/3</f>
        <v>1986.3333333333333</v>
      </c>
    </row>
    <row r="22" spans="1:5" x14ac:dyDescent="0.25">
      <c r="A22" s="1" t="s">
        <v>3</v>
      </c>
    </row>
    <row r="29" spans="1:5" x14ac:dyDescent="0.25">
      <c r="D29" s="18"/>
    </row>
    <row r="31" spans="1:5" x14ac:dyDescent="0.25">
      <c r="D31" s="18"/>
    </row>
    <row r="32" spans="1:5" x14ac:dyDescent="0.25">
      <c r="D32" s="18"/>
    </row>
    <row r="33" spans="4:4" x14ac:dyDescent="0.25">
      <c r="D33" s="18"/>
    </row>
    <row r="34" spans="4:4" x14ac:dyDescent="0.25">
      <c r="D34" s="18"/>
    </row>
    <row r="35" spans="4:4" x14ac:dyDescent="0.25">
      <c r="D35" s="18"/>
    </row>
    <row r="36" spans="4:4" x14ac:dyDescent="0.25">
      <c r="D36" s="18"/>
    </row>
    <row r="37" spans="4:4" x14ac:dyDescent="0.25">
      <c r="D37" s="18"/>
    </row>
    <row r="38" spans="4:4" x14ac:dyDescent="0.25">
      <c r="D38" s="18"/>
    </row>
  </sheetData>
  <mergeCells count="2">
    <mergeCell ref="G5:J5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17" sqref="G17"/>
    </sheetView>
  </sheetViews>
  <sheetFormatPr defaultRowHeight="15" x14ac:dyDescent="0.25"/>
  <cols>
    <col min="1" max="1" width="36.7109375" bestFit="1" customWidth="1"/>
    <col min="3" max="3" width="15" bestFit="1" customWidth="1"/>
    <col min="4" max="4" width="11.28515625" bestFit="1" customWidth="1"/>
    <col min="5" max="5" width="12" bestFit="1" customWidth="1"/>
    <col min="7" max="7" width="22" bestFit="1" customWidth="1"/>
    <col min="8" max="8" width="11.28515625" bestFit="1" customWidth="1"/>
    <col min="9" max="9" width="10.42578125" bestFit="1" customWidth="1"/>
    <col min="10" max="10" width="15.7109375" bestFit="1" customWidth="1"/>
  </cols>
  <sheetData>
    <row r="1" spans="1:10" x14ac:dyDescent="0.25">
      <c r="A1" s="3" t="s">
        <v>1</v>
      </c>
      <c r="B1" s="3" t="s">
        <v>2</v>
      </c>
      <c r="C1" s="3" t="s">
        <v>0</v>
      </c>
      <c r="D1" s="3" t="s">
        <v>19</v>
      </c>
      <c r="E1" s="3" t="s">
        <v>21</v>
      </c>
      <c r="G1" s="3" t="s">
        <v>28</v>
      </c>
      <c r="H1" s="3" t="s">
        <v>19</v>
      </c>
      <c r="I1" s="11" t="s">
        <v>37</v>
      </c>
      <c r="J1" s="3" t="s">
        <v>36</v>
      </c>
    </row>
    <row r="2" spans="1:10" x14ac:dyDescent="0.25">
      <c r="A2" s="4">
        <v>42321</v>
      </c>
      <c r="B2" s="3">
        <v>7</v>
      </c>
      <c r="C2" s="3" t="s">
        <v>45</v>
      </c>
      <c r="D2" s="3">
        <v>1469</v>
      </c>
      <c r="E2" s="3">
        <f>D2/1</f>
        <v>1469</v>
      </c>
      <c r="G2" s="17" t="s">
        <v>35</v>
      </c>
      <c r="H2" s="17"/>
      <c r="I2" s="17"/>
      <c r="J2" s="17"/>
    </row>
    <row r="3" spans="1:10" x14ac:dyDescent="0.25">
      <c r="A3" s="4">
        <v>42323</v>
      </c>
      <c r="B3" s="3">
        <v>2</v>
      </c>
      <c r="C3" s="3" t="s">
        <v>46</v>
      </c>
      <c r="D3" s="3">
        <v>1506</v>
      </c>
      <c r="E3" s="3">
        <f>SUM($D$2:D3)/2</f>
        <v>1487.5</v>
      </c>
      <c r="G3" s="3" t="s">
        <v>53</v>
      </c>
      <c r="H3" s="3">
        <f>D5</f>
        <v>2175</v>
      </c>
      <c r="I3" s="3">
        <v>1</v>
      </c>
      <c r="J3" s="3">
        <f>H3/I3</f>
        <v>2175</v>
      </c>
    </row>
    <row r="4" spans="1:10" x14ac:dyDescent="0.25">
      <c r="A4" s="4">
        <v>42340</v>
      </c>
      <c r="B4" s="3">
        <v>6</v>
      </c>
      <c r="C4" s="3" t="s">
        <v>47</v>
      </c>
      <c r="D4" s="3">
        <v>1986</v>
      </c>
      <c r="E4" s="14">
        <f>SUM($D$2:D4)/3</f>
        <v>1653.6666666666667</v>
      </c>
      <c r="G4" s="3" t="s">
        <v>30</v>
      </c>
      <c r="H4" s="3">
        <f>D4+D7+D10+D11+D13</f>
        <v>9399</v>
      </c>
      <c r="I4" s="3">
        <v>5</v>
      </c>
      <c r="J4" s="7">
        <f>H4/I4</f>
        <v>1879.8</v>
      </c>
    </row>
    <row r="5" spans="1:10" x14ac:dyDescent="0.25">
      <c r="A5" s="5">
        <v>42359</v>
      </c>
      <c r="B5" s="3">
        <v>7</v>
      </c>
      <c r="C5" s="3" t="s">
        <v>48</v>
      </c>
      <c r="D5" s="3">
        <v>2175</v>
      </c>
      <c r="E5" s="3">
        <f>SUM($D$2:D5)/4</f>
        <v>1784</v>
      </c>
      <c r="G5" s="17" t="s">
        <v>31</v>
      </c>
      <c r="H5" s="17"/>
      <c r="I5" s="17"/>
      <c r="J5" s="17"/>
    </row>
    <row r="6" spans="1:10" x14ac:dyDescent="0.25">
      <c r="A6" s="5">
        <v>42378</v>
      </c>
      <c r="B6" s="3">
        <v>430</v>
      </c>
      <c r="C6" s="8" t="s">
        <v>17</v>
      </c>
      <c r="D6" s="3">
        <v>2097</v>
      </c>
      <c r="E6" s="3">
        <f>SUM($D$2:D6)/5</f>
        <v>1846.6</v>
      </c>
      <c r="G6" s="3" t="s">
        <v>32</v>
      </c>
      <c r="H6" s="3">
        <f>D2</f>
        <v>1469</v>
      </c>
      <c r="I6" s="3">
        <v>1</v>
      </c>
      <c r="J6" s="3">
        <f>H6/I6</f>
        <v>1469</v>
      </c>
    </row>
    <row r="7" spans="1:10" x14ac:dyDescent="0.25">
      <c r="A7" s="4">
        <v>42382</v>
      </c>
      <c r="B7" s="3">
        <v>7</v>
      </c>
      <c r="C7" s="8" t="s">
        <v>15</v>
      </c>
      <c r="D7" s="3">
        <v>1420</v>
      </c>
      <c r="E7" s="3">
        <f>SUM($D$2:D7)/6</f>
        <v>1775.5</v>
      </c>
      <c r="G7" s="3" t="s">
        <v>33</v>
      </c>
      <c r="H7" s="3">
        <f>D6+D8+D9+D12+D14</f>
        <v>10252</v>
      </c>
      <c r="I7" s="3">
        <v>5</v>
      </c>
      <c r="J7" s="7">
        <f>H7/I7</f>
        <v>2050.4</v>
      </c>
    </row>
    <row r="8" spans="1:10" x14ac:dyDescent="0.25">
      <c r="A8" s="4">
        <v>42385</v>
      </c>
      <c r="B8" s="3">
        <v>2</v>
      </c>
      <c r="C8" s="8" t="s">
        <v>49</v>
      </c>
      <c r="D8" s="3">
        <v>1561</v>
      </c>
      <c r="E8" s="14">
        <f>SUM($D$2:D8)/7</f>
        <v>1744.8571428571429</v>
      </c>
      <c r="G8" s="3" t="s">
        <v>34</v>
      </c>
      <c r="H8" s="3">
        <f>D3</f>
        <v>1506</v>
      </c>
      <c r="I8" s="3">
        <v>1</v>
      </c>
      <c r="J8" s="3">
        <f>H8/I8</f>
        <v>1506</v>
      </c>
    </row>
    <row r="9" spans="1:10" x14ac:dyDescent="0.25">
      <c r="A9" s="4">
        <v>42392</v>
      </c>
      <c r="B9" s="3">
        <v>2</v>
      </c>
      <c r="C9" s="8" t="s">
        <v>50</v>
      </c>
      <c r="D9" s="3">
        <v>2053</v>
      </c>
      <c r="E9" s="14">
        <f>SUM($D$2:D9)/8</f>
        <v>1783.375</v>
      </c>
      <c r="H9">
        <f>H8+H7+H6+H4+H3</f>
        <v>24801</v>
      </c>
    </row>
    <row r="10" spans="1:10" x14ac:dyDescent="0.25">
      <c r="A10" s="4">
        <v>42396</v>
      </c>
      <c r="B10" s="3">
        <v>7</v>
      </c>
      <c r="C10" s="8" t="s">
        <v>41</v>
      </c>
      <c r="D10" s="3">
        <v>1771</v>
      </c>
      <c r="E10" s="3">
        <f>SUM($D$2:D10)/9</f>
        <v>1782</v>
      </c>
    </row>
    <row r="11" spans="1:10" x14ac:dyDescent="0.25">
      <c r="A11" s="4">
        <v>42410</v>
      </c>
      <c r="B11" s="13">
        <v>7</v>
      </c>
      <c r="C11" s="8" t="s">
        <v>16</v>
      </c>
      <c r="D11" s="3">
        <v>1578</v>
      </c>
      <c r="E11" s="3">
        <f>SUM($D$2:D11)/10</f>
        <v>1761.6</v>
      </c>
    </row>
    <row r="12" spans="1:10" x14ac:dyDescent="0.25">
      <c r="A12" s="4">
        <v>42413</v>
      </c>
      <c r="B12" s="3">
        <v>439</v>
      </c>
      <c r="C12" s="8" t="s">
        <v>18</v>
      </c>
      <c r="D12" s="3">
        <v>2513</v>
      </c>
      <c r="E12" s="14">
        <f>SUM($D$2:D12)/11</f>
        <v>1829.909090909091</v>
      </c>
    </row>
    <row r="13" spans="1:10" x14ac:dyDescent="0.25">
      <c r="A13" s="4">
        <v>42417</v>
      </c>
      <c r="B13" s="3">
        <v>707</v>
      </c>
      <c r="C13" s="8" t="s">
        <v>51</v>
      </c>
      <c r="D13" s="3">
        <v>2644</v>
      </c>
      <c r="E13" s="3">
        <f>SUM($D$2:D13)/12</f>
        <v>1897.75</v>
      </c>
    </row>
    <row r="14" spans="1:10" x14ac:dyDescent="0.25">
      <c r="A14" s="4">
        <v>42427</v>
      </c>
      <c r="B14" s="3">
        <v>2</v>
      </c>
      <c r="C14" s="8" t="s">
        <v>10</v>
      </c>
      <c r="D14" s="3">
        <v>2028</v>
      </c>
      <c r="E14" s="14">
        <f>SUM($D$2:D14)/13</f>
        <v>1907.7692307692307</v>
      </c>
    </row>
    <row r="15" spans="1:10" x14ac:dyDescent="0.25">
      <c r="A15" s="4" t="s">
        <v>52</v>
      </c>
      <c r="B15" s="3"/>
      <c r="C15" s="3" t="s">
        <v>20</v>
      </c>
      <c r="D15" s="3">
        <f>SUM(D2:D14)</f>
        <v>24801</v>
      </c>
      <c r="E15" s="7">
        <f>D15/13</f>
        <v>1907.7692307692307</v>
      </c>
    </row>
    <row r="16" spans="1:10" x14ac:dyDescent="0.25">
      <c r="A16" s="2" t="s">
        <v>23</v>
      </c>
      <c r="B16">
        <f>SUM(D6:D14)</f>
        <v>17665</v>
      </c>
      <c r="C16" t="s">
        <v>25</v>
      </c>
      <c r="D16" s="9">
        <f>B16/9</f>
        <v>1962.7777777777778</v>
      </c>
    </row>
    <row r="17" spans="1:4" x14ac:dyDescent="0.25">
      <c r="A17" t="s">
        <v>24</v>
      </c>
      <c r="B17">
        <f>SUM(D2:D5)</f>
        <v>7136</v>
      </c>
      <c r="C17" t="s">
        <v>25</v>
      </c>
      <c r="D17" s="9">
        <f>B17/4</f>
        <v>1784</v>
      </c>
    </row>
    <row r="18" spans="1:4" x14ac:dyDescent="0.25">
      <c r="A18" s="10" t="s">
        <v>26</v>
      </c>
      <c r="B18">
        <f>SUM(D2:D4)+SUM(D7:D14)</f>
        <v>20529</v>
      </c>
      <c r="C18" t="s">
        <v>25</v>
      </c>
      <c r="D18" s="9">
        <f>B18/11</f>
        <v>1866.2727272727273</v>
      </c>
    </row>
    <row r="19" spans="1:4" x14ac:dyDescent="0.25">
      <c r="A19" s="10" t="s">
        <v>27</v>
      </c>
      <c r="B19">
        <f>SUM(D5:D6)</f>
        <v>4272</v>
      </c>
      <c r="C19" t="s">
        <v>25</v>
      </c>
      <c r="D19" s="9">
        <f>B19/2</f>
        <v>2136</v>
      </c>
    </row>
    <row r="20" spans="1:4" x14ac:dyDescent="0.25">
      <c r="A20" s="1" t="s">
        <v>3</v>
      </c>
    </row>
    <row r="22" spans="1:4" x14ac:dyDescent="0.25">
      <c r="A22" s="16"/>
    </row>
    <row r="23" spans="1:4" x14ac:dyDescent="0.25">
      <c r="A23" s="16"/>
    </row>
    <row r="24" spans="1:4" x14ac:dyDescent="0.25">
      <c r="A24" s="16"/>
    </row>
    <row r="25" spans="1:4" x14ac:dyDescent="0.25">
      <c r="A25" s="16"/>
    </row>
    <row r="26" spans="1:4" x14ac:dyDescent="0.25">
      <c r="A26" s="16"/>
    </row>
  </sheetData>
  <mergeCells count="2">
    <mergeCell ref="G2:J2"/>
    <mergeCell ref="G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G16" sqref="G16"/>
    </sheetView>
  </sheetViews>
  <sheetFormatPr defaultRowHeight="15" x14ac:dyDescent="0.25"/>
  <cols>
    <col min="1" max="1" width="36.7109375" bestFit="1" customWidth="1"/>
    <col min="3" max="3" width="17" bestFit="1" customWidth="1"/>
    <col min="4" max="4" width="11.28515625" bestFit="1" customWidth="1"/>
    <col min="7" max="7" width="22" bestFit="1" customWidth="1"/>
  </cols>
  <sheetData>
    <row r="1" spans="1:10" x14ac:dyDescent="0.25">
      <c r="A1" s="3" t="s">
        <v>1</v>
      </c>
      <c r="B1" s="3" t="s">
        <v>2</v>
      </c>
      <c r="C1" s="3" t="s">
        <v>0</v>
      </c>
      <c r="D1" s="3" t="s">
        <v>19</v>
      </c>
      <c r="E1" s="3" t="s">
        <v>21</v>
      </c>
      <c r="G1" s="3" t="s">
        <v>28</v>
      </c>
      <c r="H1" s="3" t="s">
        <v>19</v>
      </c>
      <c r="I1" s="11" t="s">
        <v>37</v>
      </c>
      <c r="J1" s="3" t="s">
        <v>36</v>
      </c>
    </row>
    <row r="2" spans="1:10" x14ac:dyDescent="0.25">
      <c r="A2" s="4">
        <v>42392</v>
      </c>
      <c r="B2" s="3">
        <v>6</v>
      </c>
      <c r="C2" s="3" t="s">
        <v>54</v>
      </c>
      <c r="D2" s="3">
        <v>584</v>
      </c>
      <c r="E2" s="3"/>
      <c r="G2" s="17" t="s">
        <v>31</v>
      </c>
      <c r="H2" s="17"/>
      <c r="I2" s="17"/>
      <c r="J2" s="17"/>
    </row>
    <row r="3" spans="1:10" x14ac:dyDescent="0.25">
      <c r="A3" s="4">
        <v>42399</v>
      </c>
      <c r="B3" s="3">
        <v>4</v>
      </c>
      <c r="C3" s="3" t="s">
        <v>56</v>
      </c>
      <c r="D3" s="3" t="s">
        <v>57</v>
      </c>
      <c r="E3" s="3"/>
      <c r="G3" s="3" t="s">
        <v>32</v>
      </c>
      <c r="H3" s="3">
        <f>D2</f>
        <v>584</v>
      </c>
      <c r="I3" s="3">
        <v>1</v>
      </c>
      <c r="J3" s="3">
        <f>H3/I3</f>
        <v>584</v>
      </c>
    </row>
    <row r="4" spans="1:10" x14ac:dyDescent="0.25">
      <c r="A4" s="4">
        <v>42413</v>
      </c>
      <c r="B4" s="3">
        <v>6</v>
      </c>
      <c r="C4" s="8" t="s">
        <v>55</v>
      </c>
      <c r="D4" s="3" t="s">
        <v>57</v>
      </c>
      <c r="E4" s="14"/>
      <c r="G4" s="3" t="s">
        <v>33</v>
      </c>
      <c r="H4" s="3"/>
      <c r="I4" s="3">
        <v>4</v>
      </c>
      <c r="J4" s="7">
        <f>H4/I4</f>
        <v>0</v>
      </c>
    </row>
    <row r="5" spans="1:10" x14ac:dyDescent="0.25">
      <c r="A5" s="4">
        <v>42433</v>
      </c>
      <c r="B5" s="3">
        <v>6</v>
      </c>
      <c r="C5" s="8" t="s">
        <v>11</v>
      </c>
      <c r="D5" s="3" t="s">
        <v>57</v>
      </c>
      <c r="E5" s="3"/>
      <c r="H5">
        <f>SUM(H3:H4)</f>
        <v>584</v>
      </c>
    </row>
    <row r="6" spans="1:10" x14ac:dyDescent="0.25">
      <c r="A6" s="4">
        <v>42441</v>
      </c>
      <c r="B6" s="3">
        <v>4</v>
      </c>
      <c r="C6" s="8" t="s">
        <v>43</v>
      </c>
      <c r="D6" s="3" t="s">
        <v>57</v>
      </c>
      <c r="E6" s="3"/>
    </row>
    <row r="7" spans="1:10" x14ac:dyDescent="0.25">
      <c r="A7" s="4" t="s">
        <v>58</v>
      </c>
      <c r="B7" s="3"/>
      <c r="C7" s="3" t="s">
        <v>20</v>
      </c>
      <c r="D7" s="3">
        <f>SUM(D2:D6)</f>
        <v>584</v>
      </c>
      <c r="E7" s="7">
        <f>D7/13</f>
        <v>44.92307692307692</v>
      </c>
    </row>
    <row r="8" spans="1:10" x14ac:dyDescent="0.25">
      <c r="A8" s="2" t="s">
        <v>23</v>
      </c>
      <c r="B8">
        <f>SUM(D6:D6)</f>
        <v>0</v>
      </c>
      <c r="C8" t="s">
        <v>25</v>
      </c>
      <c r="D8" s="9">
        <f>B8/9</f>
        <v>0</v>
      </c>
    </row>
    <row r="9" spans="1:10" x14ac:dyDescent="0.25">
      <c r="A9" t="s">
        <v>24</v>
      </c>
      <c r="B9">
        <f>SUM(D2:D5)</f>
        <v>584</v>
      </c>
      <c r="C9" t="s">
        <v>25</v>
      </c>
      <c r="D9" s="9">
        <f>B9/4</f>
        <v>146</v>
      </c>
    </row>
    <row r="10" spans="1:10" x14ac:dyDescent="0.25">
      <c r="A10" s="10" t="s">
        <v>36</v>
      </c>
      <c r="B10">
        <f>SUM(D2:D6)</f>
        <v>584</v>
      </c>
      <c r="C10" t="s">
        <v>25</v>
      </c>
      <c r="D10" s="9">
        <f>B10/11</f>
        <v>53.090909090909093</v>
      </c>
    </row>
    <row r="11" spans="1:10" x14ac:dyDescent="0.25">
      <c r="A11" s="10"/>
      <c r="D11" s="9"/>
    </row>
    <row r="12" spans="1:10" x14ac:dyDescent="0.25">
      <c r="A12" s="1"/>
    </row>
    <row r="14" spans="1:10" x14ac:dyDescent="0.25">
      <c r="A14" s="16"/>
    </row>
    <row r="15" spans="1:10" x14ac:dyDescent="0.25">
      <c r="A15" s="16"/>
    </row>
    <row r="16" spans="1:10" x14ac:dyDescent="0.25">
      <c r="A16" s="16"/>
    </row>
  </sheetData>
  <mergeCells count="1"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0" sqref="H10"/>
    </sheetView>
  </sheetViews>
  <sheetFormatPr defaultRowHeight="15" x14ac:dyDescent="0.25"/>
  <cols>
    <col min="1" max="1" width="36.7109375" bestFit="1" customWidth="1"/>
    <col min="3" max="3" width="12.42578125" bestFit="1" customWidth="1"/>
    <col min="4" max="4" width="11.5703125" bestFit="1" customWidth="1"/>
    <col min="5" max="5" width="10.5703125" bestFit="1" customWidth="1"/>
    <col min="7" max="7" width="22" bestFit="1" customWidth="1"/>
    <col min="8" max="8" width="12" bestFit="1" customWidth="1"/>
    <col min="9" max="9" width="10.42578125" bestFit="1" customWidth="1"/>
    <col min="10" max="10" width="15.7109375" bestFit="1" customWidth="1"/>
  </cols>
  <sheetData>
    <row r="1" spans="1:10" x14ac:dyDescent="0.25">
      <c r="A1" s="3" t="s">
        <v>1</v>
      </c>
      <c r="B1" s="3" t="s">
        <v>2</v>
      </c>
      <c r="C1" s="3" t="s">
        <v>0</v>
      </c>
      <c r="D1" s="3" t="s">
        <v>19</v>
      </c>
      <c r="E1" s="3" t="s">
        <v>21</v>
      </c>
      <c r="G1" s="3" t="s">
        <v>28</v>
      </c>
      <c r="H1" s="3" t="s">
        <v>19</v>
      </c>
      <c r="I1" s="11" t="s">
        <v>37</v>
      </c>
      <c r="J1" s="3" t="s">
        <v>36</v>
      </c>
    </row>
    <row r="2" spans="1:10" x14ac:dyDescent="0.25">
      <c r="A2" s="4">
        <v>42251</v>
      </c>
      <c r="B2" s="3">
        <v>7</v>
      </c>
      <c r="C2" s="3" t="s">
        <v>38</v>
      </c>
      <c r="D2" s="3">
        <v>611</v>
      </c>
      <c r="E2" s="3">
        <f>D2/1</f>
        <v>611</v>
      </c>
      <c r="G2" s="17" t="s">
        <v>35</v>
      </c>
      <c r="H2" s="17"/>
      <c r="I2" s="17"/>
      <c r="J2" s="17"/>
    </row>
    <row r="3" spans="1:10" x14ac:dyDescent="0.25">
      <c r="A3" s="4">
        <v>42252</v>
      </c>
      <c r="B3" s="3">
        <v>1230</v>
      </c>
      <c r="C3" s="3" t="s">
        <v>39</v>
      </c>
      <c r="D3" s="3">
        <v>548</v>
      </c>
      <c r="E3" s="14">
        <f>SUM($D$2:D3)/2</f>
        <v>579.5</v>
      </c>
      <c r="G3" s="3" t="s">
        <v>44</v>
      </c>
      <c r="H3" s="3">
        <v>473</v>
      </c>
      <c r="I3" s="3">
        <v>1</v>
      </c>
      <c r="J3" s="3">
        <f>H3/I3</f>
        <v>473</v>
      </c>
    </row>
    <row r="4" spans="1:10" x14ac:dyDescent="0.25">
      <c r="A4" s="4">
        <v>42252</v>
      </c>
      <c r="B4" s="3">
        <v>730</v>
      </c>
      <c r="C4" s="3" t="s">
        <v>40</v>
      </c>
      <c r="D4" s="3">
        <v>592</v>
      </c>
      <c r="E4" s="14">
        <f>SUM($D$2:D4)/3</f>
        <v>583.66666666666663</v>
      </c>
      <c r="G4" s="17" t="s">
        <v>31</v>
      </c>
      <c r="H4" s="17"/>
      <c r="I4" s="17"/>
      <c r="J4" s="17"/>
    </row>
    <row r="5" spans="1:10" x14ac:dyDescent="0.25">
      <c r="A5" s="4">
        <v>42279</v>
      </c>
      <c r="B5" s="3">
        <v>7</v>
      </c>
      <c r="C5" s="8" t="s">
        <v>15</v>
      </c>
      <c r="D5" s="3">
        <v>506</v>
      </c>
      <c r="E5" s="3">
        <f>SUM($D$2:D5)/4</f>
        <v>564.25</v>
      </c>
      <c r="G5" s="3" t="s">
        <v>32</v>
      </c>
      <c r="H5" s="3">
        <f>D2+D5+D7+D9</f>
        <v>2227</v>
      </c>
      <c r="I5" s="3">
        <v>4</v>
      </c>
      <c r="J5" s="7">
        <f>H5/I5</f>
        <v>556.75</v>
      </c>
    </row>
    <row r="6" spans="1:10" x14ac:dyDescent="0.25">
      <c r="A6" s="4">
        <v>42280</v>
      </c>
      <c r="B6" s="3">
        <v>5</v>
      </c>
      <c r="C6" s="8" t="s">
        <v>18</v>
      </c>
      <c r="D6" s="3">
        <v>486</v>
      </c>
      <c r="E6" s="3">
        <f>SUM($D$2:D6)/5</f>
        <v>548.6</v>
      </c>
      <c r="G6" s="3" t="s">
        <v>33</v>
      </c>
      <c r="H6" s="3">
        <f>D3+D4+D6+D8+D10+D12</f>
        <v>2914</v>
      </c>
      <c r="I6" s="3">
        <v>6</v>
      </c>
      <c r="J6" s="7">
        <f>H6/I6</f>
        <v>485.66666666666669</v>
      </c>
    </row>
    <row r="7" spans="1:10" x14ac:dyDescent="0.25">
      <c r="A7" s="4">
        <v>42293</v>
      </c>
      <c r="B7" s="3">
        <v>7</v>
      </c>
      <c r="C7" s="8" t="s">
        <v>11</v>
      </c>
      <c r="D7" s="3">
        <v>542</v>
      </c>
      <c r="E7" s="3">
        <f>SUM($D$2:D7)/6</f>
        <v>547.5</v>
      </c>
      <c r="H7">
        <f>SUM(H5:H6)+H3</f>
        <v>5614</v>
      </c>
    </row>
    <row r="8" spans="1:10" x14ac:dyDescent="0.25">
      <c r="A8" s="4">
        <v>42294</v>
      </c>
      <c r="B8" s="3">
        <v>7</v>
      </c>
      <c r="C8" s="8" t="s">
        <v>41</v>
      </c>
      <c r="D8" s="3">
        <v>478</v>
      </c>
      <c r="E8" s="14">
        <f>SUM($D$2:D8)/7</f>
        <v>537.57142857142856</v>
      </c>
      <c r="G8" s="2" t="s">
        <v>23</v>
      </c>
      <c r="H8">
        <v>3863</v>
      </c>
      <c r="I8" t="s">
        <v>25</v>
      </c>
      <c r="J8" s="9">
        <f>H8/8</f>
        <v>482.875</v>
      </c>
    </row>
    <row r="9" spans="1:10" x14ac:dyDescent="0.25">
      <c r="A9" s="4">
        <v>42307</v>
      </c>
      <c r="B9" s="3">
        <v>7</v>
      </c>
      <c r="C9" s="8" t="s">
        <v>14</v>
      </c>
      <c r="D9" s="3">
        <v>568</v>
      </c>
      <c r="E9" s="14">
        <f>SUM($D$2:D9)/8</f>
        <v>541.375</v>
      </c>
      <c r="G9" t="s">
        <v>24</v>
      </c>
      <c r="H9">
        <v>1751</v>
      </c>
      <c r="I9" t="s">
        <v>25</v>
      </c>
      <c r="J9" s="9">
        <f>H9/3</f>
        <v>583.66666666666663</v>
      </c>
    </row>
    <row r="10" spans="1:10" x14ac:dyDescent="0.25">
      <c r="A10" s="4">
        <v>42308</v>
      </c>
      <c r="B10" s="3">
        <v>5</v>
      </c>
      <c r="C10" s="8" t="s">
        <v>17</v>
      </c>
      <c r="D10" s="3">
        <v>488</v>
      </c>
      <c r="E10" s="14">
        <f>SUM($D$2:D10)/9</f>
        <v>535.44444444444446</v>
      </c>
    </row>
    <row r="11" spans="1:10" x14ac:dyDescent="0.25">
      <c r="A11" s="4">
        <v>42320</v>
      </c>
      <c r="B11" s="13">
        <v>7</v>
      </c>
      <c r="C11" s="8" t="s">
        <v>42</v>
      </c>
      <c r="D11" s="3">
        <v>473</v>
      </c>
      <c r="E11" s="3">
        <f>SUM($D$2:D11)/10</f>
        <v>529.20000000000005</v>
      </c>
    </row>
    <row r="12" spans="1:10" x14ac:dyDescent="0.25">
      <c r="A12" s="4">
        <v>42322</v>
      </c>
      <c r="B12" s="3">
        <v>7</v>
      </c>
      <c r="C12" s="8" t="s">
        <v>43</v>
      </c>
      <c r="D12" s="3">
        <v>322</v>
      </c>
      <c r="E12" s="14">
        <f>SUM($D$2:D12)/11</f>
        <v>510.36363636363637</v>
      </c>
    </row>
    <row r="13" spans="1:10" x14ac:dyDescent="0.25">
      <c r="A13" s="4"/>
      <c r="B13" s="3"/>
      <c r="C13" s="3" t="s">
        <v>20</v>
      </c>
      <c r="D13" s="3">
        <f>SUM(D2:D12)</f>
        <v>5614</v>
      </c>
      <c r="E13" s="7">
        <f>D13/11</f>
        <v>510.36363636363637</v>
      </c>
    </row>
    <row r="14" spans="1:10" x14ac:dyDescent="0.25">
      <c r="A14" s="2" t="s">
        <v>23</v>
      </c>
      <c r="B14">
        <f>SUM(D5:D12)</f>
        <v>3863</v>
      </c>
      <c r="C14" t="s">
        <v>25</v>
      </c>
      <c r="D14" s="9">
        <f>B14/8</f>
        <v>482.875</v>
      </c>
    </row>
    <row r="15" spans="1:10" x14ac:dyDescent="0.25">
      <c r="A15" t="s">
        <v>24</v>
      </c>
      <c r="B15">
        <f>SUM(D2:D4)</f>
        <v>1751</v>
      </c>
      <c r="C15" t="s">
        <v>25</v>
      </c>
      <c r="D15" s="9">
        <f>B15/3</f>
        <v>583.66666666666663</v>
      </c>
    </row>
    <row r="16" spans="1:10" x14ac:dyDescent="0.25">
      <c r="A16" s="10" t="s">
        <v>36</v>
      </c>
      <c r="B16">
        <f>SUM(D2:D12)</f>
        <v>5614</v>
      </c>
      <c r="C16" t="s">
        <v>25</v>
      </c>
      <c r="D16" s="9">
        <f>B16/11</f>
        <v>510.36363636363637</v>
      </c>
    </row>
    <row r="17" spans="1:4" x14ac:dyDescent="0.25">
      <c r="A17" s="10"/>
      <c r="D17" s="9"/>
    </row>
    <row r="18" spans="1:4" x14ac:dyDescent="0.25">
      <c r="A18" s="1"/>
    </row>
    <row r="19" spans="1:4" x14ac:dyDescent="0.25">
      <c r="D19" s="15"/>
    </row>
    <row r="20" spans="1:4" x14ac:dyDescent="0.25">
      <c r="B20" s="15"/>
    </row>
    <row r="21" spans="1:4" x14ac:dyDescent="0.25">
      <c r="B21" s="15"/>
    </row>
  </sheetData>
  <mergeCells count="2">
    <mergeCell ref="G2:J2"/>
    <mergeCell ref="G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Basketball</vt:lpstr>
      <vt:lpstr>Women's Basketball</vt:lpstr>
      <vt:lpstr>Gymnastics</vt:lpstr>
      <vt:lpstr>Volleyball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2016-05-05T18:15:26Z</dcterms:created>
  <dcterms:modified xsi:type="dcterms:W3CDTF">2016-05-23T18:05:30Z</dcterms:modified>
</cp:coreProperties>
</file>